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<sst xmlns="http://schemas.openxmlformats.org/spreadsheetml/2006/main" count="160" uniqueCount="62">
  <si>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</si>
  <si>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</si>
  <si>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</si>
  <si>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</si>
  <si>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</si>
  <si>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</si>
  <si>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</si>
  <si>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</si>
  <si>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</si>
  <si>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</si>
  <si>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</si>
  <si>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</si>
  <si>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</si>
  <si>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</si>
  <si>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</si>
  <si>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</si>
  <si>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</si>
  <si>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</si>
  <si>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</si>
  <si>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</si>
  <si>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</si>
  <si>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</si>
  <si>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</si>
  <si>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</si>
  <si>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</si>
  <si>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</si>
  <si>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</si>
  <si>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</si>
  <si>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</si>
  <si>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</si>
  <si>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</si>
  <si>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</si>
  <si>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</si>
  <si>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</si>
  <si>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</si>
  <si>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</si>
  <si>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</si>
  <si>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</si>
  <si>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</si>
  <si>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</si>
  <si>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</si>
  <si>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</si>
  <si>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</si>
  <si>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</si>
  <si>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</si>
  <si>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</si>
  <si>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</si>
  <si>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meter</t>
  </si>
  <si>
    <t>Name of Work:  Providing power supply for Digital billboard in IISER, Thiruvananthapuram</t>
  </si>
  <si>
    <t>Supply of following sizes 1.1 KV XLPE insulated, FRLS Aluminium armoured Conductor, PVC inner sheathed, overall PVC sheathed cable in conformity to the technical specification and as per latest IS - codes.</t>
  </si>
  <si>
    <t xml:space="preserve">3.5 core  x 70 sqmm </t>
  </si>
  <si>
    <t>Laying of one number PVC insulated and PVC sheathed / XLPE power cable of 1.1 KV grade of following size in the existing DWC/ HUME/ METAL pipe as required</t>
  </si>
  <si>
    <t>Above 35 sq. mm and upto 95 sq. mm</t>
  </si>
  <si>
    <t>Laying and fixing of one number PVC insulated and PVC
sheathed / XLPE power cable of 1.1 KV grade of following size on wall surface as required.</t>
  </si>
  <si>
    <t>Above 35 sq. mm and upto 95 sq. mm (clamped with 25x3mm
MS flat clamp)</t>
  </si>
  <si>
    <t>Laying of one number PVC insulated and PVC sheathed / XLPE power cable of 1.1 KV grade of following size in the existing masonry open duct as required</t>
  </si>
  <si>
    <t>Supplying and making end termination with brass compression gland and aluminium lugs for following size of PVC insulated and PVC sheathed / XLPE aluminium conductor cable of 1.1 KVgrade as required.</t>
  </si>
  <si>
    <t>3½ X 70 sq. mm (38mm)</t>
  </si>
  <si>
    <t>Installation, testing and commisioning of 160A TPN MCCB on outgoing side with all control accessories in existing 415V, 50Hz LT panel  including Busbar extension, neccesary control wiring, 150/5A class1 15VA CT-3sets with CT shorting link ,  RYB indication lamps-3sets, Ammeter ,  2A, SPMCB-3 nos,suitable connnectors etc and all related works as directed by Engineer in charge.
Note
1. The CTs shall be cast resin type
2. The supply of the CTs, digital Multi Function Meter, busbar interconnection with insulation sleeve, 1.5sqmm FRLS PVC copper control wires, LED indication lamps, SPMCBs, suitable din rail will be under the scope of contractor
3. MCCB will be iisued from the department
4. The Multi Function meter should have RS 485 port</t>
  </si>
  <si>
    <t>Supplying and fixing IP 65 weather proof enclosure on surafce/recess for fixing MCCB complete with connections, testing and commissioning etc. as required.
Note: MCCB shall be issued from department</t>
  </si>
  <si>
    <t>Earthing with driven copper rod 3feet long on ground including accessories,  as required.</t>
  </si>
  <si>
    <t>No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</si>
</sst>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1"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2"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1" fontId="26" fillId="0" borderId="19" xfId="0" applyNumberFormat="1"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1">
      <selection activeCell="B15" sqref="B15"/>
    </sheetView>
  </sheetViews>
  <sheetFormatPr defaultColWidth="9.140625" defaultRowHeight="15"/>
  <cols>
    <col min="1" max="1" width="14.28125" style="1" customWidth="1"/>
    <col min="2" max="2" width="65.710937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8" t="str">
        <f>B2&amp;" BoQ"</f>
        <v>Item Rate BoQ</v>
      </c>
      <c r="B1" s="88"/>
      <c r="C1" s="88"/>
      <c r="D1" s="88"/>
      <c r="E1" s="88"/>
      <c r="F1" s="88"/>
      <c r="G1" s="88"/>
      <c r="H1" s="88"/>
      <c r="I1" s="88"/>
      <c r="J1" s="88"/>
      <c r="K1" s="88"/>
      <c r="L1" s="88"/>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9" t="s">
        <v>46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A4" s="13"/>
      <c r="IB4" s="13"/>
      <c r="IC4" s="13"/>
      <c r="ID4" s="13"/>
      <c r="IE4" s="13"/>
      <c r="IF4" s="14"/>
      <c r="IG4" s="14"/>
      <c r="IH4" s="14"/>
      <c r="II4" s="14"/>
    </row>
    <row r="5" spans="1:243" s="12" customFormat="1" ht="30.75" customHeight="1">
      <c r="A5" s="89" t="s">
        <v>48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A5" s="13"/>
      <c r="IB5" s="13"/>
      <c r="IC5" s="13"/>
      <c r="ID5" s="13"/>
      <c r="IE5" s="13"/>
      <c r="IF5" s="14"/>
      <c r="IG5" s="14"/>
      <c r="IH5" s="14"/>
      <c r="II5" s="14"/>
    </row>
    <row r="6" spans="1:243" s="12" customFormat="1" ht="30.75" customHeight="1">
      <c r="A6" s="89" t="s">
        <v>43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A6" s="13"/>
      <c r="IB6" s="13"/>
      <c r="IC6" s="13"/>
      <c r="ID6" s="13"/>
      <c r="IE6" s="13"/>
      <c r="IF6" s="14"/>
      <c r="IG6" s="14"/>
      <c r="IH6" s="14"/>
      <c r="II6" s="14"/>
    </row>
    <row r="7" spans="1:243" s="12"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A7" s="13"/>
      <c r="IB7" s="13"/>
      <c r="IC7" s="13"/>
      <c r="ID7" s="13"/>
      <c r="IE7" s="13"/>
      <c r="IF7" s="14"/>
      <c r="IG7" s="14"/>
      <c r="IH7" s="14"/>
      <c r="II7" s="14"/>
    </row>
    <row r="8" spans="1:243" s="16" customFormat="1" ht="76.5" customHeight="1">
      <c r="A8" s="15"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A8" s="17"/>
      <c r="IB8" s="17"/>
      <c r="IC8" s="17"/>
      <c r="ID8" s="17"/>
      <c r="IE8" s="17"/>
      <c r="IF8" s="18"/>
      <c r="IG8" s="18"/>
      <c r="IH8" s="18"/>
      <c r="II8" s="18"/>
    </row>
    <row r="9" spans="1:243" s="19"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63">
      <c r="A13" s="76">
        <v>1</v>
      </c>
      <c r="B13" s="85" t="s">
        <v>49</v>
      </c>
      <c r="C13" s="28"/>
      <c r="D13" s="78"/>
      <c r="E13" s="29"/>
      <c r="F13" s="79"/>
      <c r="G13" s="30"/>
      <c r="H13" s="30"/>
      <c r="I13" s="31"/>
      <c r="J13" s="32"/>
      <c r="K13" s="33"/>
      <c r="L13" s="33"/>
      <c r="M13" s="80"/>
      <c r="N13" s="81"/>
      <c r="O13" s="81"/>
      <c r="P13" s="82"/>
      <c r="Q13" s="81"/>
      <c r="R13" s="81"/>
      <c r="S13" s="83"/>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69"/>
      <c r="BB13" s="34"/>
      <c r="BC13" s="35"/>
      <c r="IA13" s="37">
        <v>1</v>
      </c>
      <c r="IB13" s="65" t="s">
        <v>49</v>
      </c>
      <c r="IC13" s="37"/>
      <c r="ID13" s="37"/>
      <c r="IE13" s="37"/>
      <c r="IF13" s="38"/>
      <c r="IG13" s="38"/>
      <c r="IH13" s="38"/>
      <c r="II13" s="38"/>
    </row>
    <row r="14" spans="1:243" s="36" customFormat="1" ht="16.5">
      <c r="A14" s="76">
        <v>1.1</v>
      </c>
      <c r="B14" s="85" t="s">
        <v>50</v>
      </c>
      <c r="C14" s="28"/>
      <c r="D14" s="77">
        <v>300</v>
      </c>
      <c r="E14" s="64" t="s">
        <v>47</v>
      </c>
      <c r="F14" s="79">
        <v>777.2</v>
      </c>
      <c r="G14" s="39"/>
      <c r="H14" s="39"/>
      <c r="I14" s="31" t="s">
        <v>33</v>
      </c>
      <c r="J14" s="32">
        <f>IF(I14="Less(-)",-1,1)</f>
        <v>1</v>
      </c>
      <c r="K14" s="33" t="s">
        <v>34</v>
      </c>
      <c r="L14" s="33" t="s">
        <v>4</v>
      </c>
      <c r="M14" s="71"/>
      <c r="N14" s="72"/>
      <c r="O14" s="72"/>
      <c r="P14" s="73"/>
      <c r="Q14" s="72"/>
      <c r="R14" s="72"/>
      <c r="S14" s="74"/>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69">
        <f>total_amount_ba($B$2,$D$2,D14,F14,J14,K14,M14)</f>
        <v>0</v>
      </c>
      <c r="BB14" s="34">
        <f>BA14+SUM(N14:AZ14)</f>
        <v>0</v>
      </c>
      <c r="BC14" s="70" t="str">
        <f>SpellNumber(L14,BB14)</f>
        <v>INR Zero Only</v>
      </c>
      <c r="IA14" s="37">
        <v>1.1</v>
      </c>
      <c r="IB14" s="65" t="s">
        <v>50</v>
      </c>
      <c r="IC14" s="37"/>
      <c r="ID14" s="37">
        <v>300</v>
      </c>
      <c r="IE14" s="37" t="s">
        <v>47</v>
      </c>
      <c r="IF14" s="38"/>
      <c r="IG14" s="38"/>
      <c r="IH14" s="38"/>
      <c r="II14" s="38"/>
    </row>
    <row r="15" spans="1:243" s="36" customFormat="1" ht="47.25">
      <c r="A15" s="76">
        <v>2</v>
      </c>
      <c r="B15" s="85" t="s">
        <v>51</v>
      </c>
      <c r="C15" s="28"/>
      <c r="D15" s="78"/>
      <c r="E15" s="29"/>
      <c r="F15" s="79"/>
      <c r="G15" s="30"/>
      <c r="H15" s="30"/>
      <c r="I15" s="31"/>
      <c r="J15" s="32"/>
      <c r="K15" s="33"/>
      <c r="L15" s="33"/>
      <c r="M15" s="80"/>
      <c r="N15" s="81"/>
      <c r="O15" s="81"/>
      <c r="P15" s="82"/>
      <c r="Q15" s="81"/>
      <c r="R15" s="81"/>
      <c r="S15" s="83"/>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69"/>
      <c r="BB15" s="34"/>
      <c r="BC15" s="35"/>
      <c r="IA15" s="37">
        <v>2</v>
      </c>
      <c r="IB15" s="65" t="s">
        <v>51</v>
      </c>
      <c r="IC15" s="37"/>
      <c r="ID15" s="37"/>
      <c r="IE15" s="37"/>
      <c r="IF15" s="38"/>
      <c r="IG15" s="38"/>
      <c r="IH15" s="38"/>
      <c r="II15" s="38"/>
    </row>
    <row r="16" spans="1:243" s="36" customFormat="1" ht="16.5">
      <c r="A16" s="76">
        <v>2.1</v>
      </c>
      <c r="B16" s="85" t="s">
        <v>52</v>
      </c>
      <c r="C16" s="28"/>
      <c r="D16" s="77">
        <v>250</v>
      </c>
      <c r="E16" s="64" t="s">
        <v>47</v>
      </c>
      <c r="F16" s="79">
        <v>65.51</v>
      </c>
      <c r="G16" s="39"/>
      <c r="H16" s="39"/>
      <c r="I16" s="31" t="s">
        <v>33</v>
      </c>
      <c r="J16" s="32">
        <f>IF(I16="Less(-)",-1,1)</f>
        <v>1</v>
      </c>
      <c r="K16" s="33" t="s">
        <v>34</v>
      </c>
      <c r="L16" s="33" t="s">
        <v>4</v>
      </c>
      <c r="M16" s="71"/>
      <c r="N16" s="72"/>
      <c r="O16" s="72"/>
      <c r="P16" s="73"/>
      <c r="Q16" s="72"/>
      <c r="R16" s="72"/>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69">
        <f>total_amount_ba($B$2,$D$2,D16,F16,J16,K16,M16)</f>
        <v>0</v>
      </c>
      <c r="BB16" s="34">
        <f>BA16+SUM(N16:AZ16)</f>
        <v>0</v>
      </c>
      <c r="BC16" s="70" t="str">
        <f>SpellNumber(L16,BB16)</f>
        <v>INR Zero Only</v>
      </c>
      <c r="IA16" s="37">
        <v>2.1</v>
      </c>
      <c r="IB16" s="65" t="s">
        <v>52</v>
      </c>
      <c r="IC16" s="37"/>
      <c r="ID16" s="37">
        <v>250</v>
      </c>
      <c r="IE16" s="37" t="s">
        <v>47</v>
      </c>
      <c r="IF16" s="38"/>
      <c r="IG16" s="38"/>
      <c r="IH16" s="38"/>
      <c r="II16" s="38"/>
    </row>
    <row r="17" spans="1:243" s="36" customFormat="1" ht="47.25">
      <c r="A17" s="76">
        <v>3</v>
      </c>
      <c r="B17" s="85" t="s">
        <v>53</v>
      </c>
      <c r="C17" s="28"/>
      <c r="D17" s="78"/>
      <c r="E17" s="29"/>
      <c r="F17" s="79"/>
      <c r="G17" s="30"/>
      <c r="H17" s="30"/>
      <c r="I17" s="31"/>
      <c r="J17" s="32"/>
      <c r="K17" s="33"/>
      <c r="L17" s="33"/>
      <c r="M17" s="80"/>
      <c r="N17" s="81"/>
      <c r="O17" s="81"/>
      <c r="P17" s="82"/>
      <c r="Q17" s="81"/>
      <c r="R17" s="81"/>
      <c r="S17" s="83"/>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69"/>
      <c r="BB17" s="34"/>
      <c r="BC17" s="35"/>
      <c r="IA17" s="37">
        <v>3</v>
      </c>
      <c r="IB17" s="65" t="s">
        <v>53</v>
      </c>
      <c r="IC17" s="37"/>
      <c r="ID17" s="37"/>
      <c r="IE17" s="37"/>
      <c r="IF17" s="38"/>
      <c r="IG17" s="38"/>
      <c r="IH17" s="38"/>
      <c r="II17" s="38"/>
    </row>
    <row r="18" spans="1:243" s="36" customFormat="1" ht="31.5">
      <c r="A18" s="76">
        <v>3.1</v>
      </c>
      <c r="B18" s="85" t="s">
        <v>54</v>
      </c>
      <c r="C18" s="28"/>
      <c r="D18" s="77">
        <v>30</v>
      </c>
      <c r="E18" s="64" t="s">
        <v>61</v>
      </c>
      <c r="F18" s="79">
        <v>144.97</v>
      </c>
      <c r="G18" s="39"/>
      <c r="H18" s="39"/>
      <c r="I18" s="31" t="s">
        <v>33</v>
      </c>
      <c r="J18" s="32">
        <f>IF(I18="Less(-)",-1,1)</f>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total_amount_ba($B$2,$D$2,D18,F18,J18,K18,M18)</f>
        <v>0</v>
      </c>
      <c r="BB18" s="34">
        <f>BA18+SUM(N18:AZ18)</f>
        <v>0</v>
      </c>
      <c r="BC18" s="70" t="str">
        <f>SpellNumber(L18,BB18)</f>
        <v>INR Zero Only</v>
      </c>
      <c r="IA18" s="37">
        <v>3.1</v>
      </c>
      <c r="IB18" s="65" t="s">
        <v>54</v>
      </c>
      <c r="IC18" s="37"/>
      <c r="ID18" s="37">
        <v>30</v>
      </c>
      <c r="IE18" s="37" t="s">
        <v>61</v>
      </c>
      <c r="IF18" s="38"/>
      <c r="IG18" s="38"/>
      <c r="IH18" s="38"/>
      <c r="II18" s="38"/>
    </row>
    <row r="19" spans="1:243" s="36" customFormat="1" ht="47.25">
      <c r="A19" s="76">
        <v>4</v>
      </c>
      <c r="B19" s="85" t="s">
        <v>55</v>
      </c>
      <c r="C19" s="28"/>
      <c r="D19" s="78"/>
      <c r="E19" s="29"/>
      <c r="F19" s="79"/>
      <c r="G19" s="30"/>
      <c r="H19" s="30"/>
      <c r="I19" s="31"/>
      <c r="J19" s="32"/>
      <c r="K19" s="33"/>
      <c r="L19" s="33"/>
      <c r="M19" s="80"/>
      <c r="N19" s="81"/>
      <c r="O19" s="81"/>
      <c r="P19" s="82"/>
      <c r="Q19" s="81"/>
      <c r="R19" s="81"/>
      <c r="S19" s="83"/>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69"/>
      <c r="BB19" s="34"/>
      <c r="BC19" s="35"/>
      <c r="IA19" s="37">
        <v>4</v>
      </c>
      <c r="IB19" s="65" t="s">
        <v>55</v>
      </c>
      <c r="IC19" s="37"/>
      <c r="ID19" s="37"/>
      <c r="IE19" s="37"/>
      <c r="IF19" s="38"/>
      <c r="IG19" s="38"/>
      <c r="IH19" s="38"/>
      <c r="II19" s="38"/>
    </row>
    <row r="20" spans="1:243" s="36" customFormat="1" ht="16.5">
      <c r="A20" s="76">
        <v>4.1</v>
      </c>
      <c r="B20" s="85" t="s">
        <v>52</v>
      </c>
      <c r="C20" s="28"/>
      <c r="D20" s="77">
        <v>20</v>
      </c>
      <c r="E20" s="64" t="s">
        <v>61</v>
      </c>
      <c r="F20" s="79">
        <v>52.97</v>
      </c>
      <c r="G20" s="39"/>
      <c r="H20" s="39"/>
      <c r="I20" s="31" t="s">
        <v>33</v>
      </c>
      <c r="J20" s="32">
        <f>IF(I20="Less(-)",-1,1)</f>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total_amount_ba($B$2,$D$2,D20,F20,J20,K20,M20)</f>
        <v>0</v>
      </c>
      <c r="BB20" s="34">
        <f>BA20+SUM(N20:AZ20)</f>
        <v>0</v>
      </c>
      <c r="BC20" s="70" t="str">
        <f>SpellNumber(L20,BB20)</f>
        <v>INR Zero Only</v>
      </c>
      <c r="IA20" s="37">
        <v>4.1</v>
      </c>
      <c r="IB20" s="65" t="s">
        <v>52</v>
      </c>
      <c r="IC20" s="37"/>
      <c r="ID20" s="37">
        <v>20</v>
      </c>
      <c r="IE20" s="37" t="s">
        <v>61</v>
      </c>
      <c r="IF20" s="38"/>
      <c r="IG20" s="38"/>
      <c r="IH20" s="38"/>
      <c r="II20" s="38"/>
    </row>
    <row r="21" spans="1:243" s="36" customFormat="1" ht="63">
      <c r="A21" s="76">
        <v>5</v>
      </c>
      <c r="B21" s="85" t="s">
        <v>56</v>
      </c>
      <c r="C21" s="28"/>
      <c r="D21" s="78"/>
      <c r="E21" s="29"/>
      <c r="F21" s="79"/>
      <c r="G21" s="30"/>
      <c r="H21" s="30"/>
      <c r="I21" s="31"/>
      <c r="J21" s="32"/>
      <c r="K21" s="33"/>
      <c r="L21" s="33"/>
      <c r="M21" s="80"/>
      <c r="N21" s="81"/>
      <c r="O21" s="81"/>
      <c r="P21" s="82"/>
      <c r="Q21" s="81"/>
      <c r="R21" s="81"/>
      <c r="S21" s="83"/>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69"/>
      <c r="BB21" s="34"/>
      <c r="BC21" s="35"/>
      <c r="IA21" s="37">
        <v>5</v>
      </c>
      <c r="IB21" s="65" t="s">
        <v>56</v>
      </c>
      <c r="IC21" s="37"/>
      <c r="ID21" s="37"/>
      <c r="IE21" s="37"/>
      <c r="IF21" s="38"/>
      <c r="IG21" s="38"/>
      <c r="IH21" s="38"/>
      <c r="II21" s="38"/>
    </row>
    <row r="22" spans="1:243" s="36" customFormat="1" ht="16.5">
      <c r="A22" s="76">
        <v>5.1</v>
      </c>
      <c r="B22" s="85" t="s">
        <v>57</v>
      </c>
      <c r="C22" s="28"/>
      <c r="D22" s="77">
        <v>2</v>
      </c>
      <c r="E22" s="64" t="s">
        <v>44</v>
      </c>
      <c r="F22" s="79">
        <v>512.96</v>
      </c>
      <c r="G22" s="39"/>
      <c r="H22" s="39"/>
      <c r="I22" s="31" t="s">
        <v>33</v>
      </c>
      <c r="J22" s="32">
        <f>IF(I22="Less(-)",-1,1)</f>
        <v>1</v>
      </c>
      <c r="K22" s="33" t="s">
        <v>34</v>
      </c>
      <c r="L22" s="33" t="s">
        <v>4</v>
      </c>
      <c r="M22" s="71"/>
      <c r="N22" s="72"/>
      <c r="O22" s="72"/>
      <c r="P22" s="73"/>
      <c r="Q22" s="72"/>
      <c r="R22" s="72"/>
      <c r="S22" s="7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69">
        <f>total_amount_ba($B$2,$D$2,D22,F22,J22,K22,M22)</f>
        <v>0</v>
      </c>
      <c r="BB22" s="34">
        <f>BA22+SUM(N22:AZ22)</f>
        <v>0</v>
      </c>
      <c r="BC22" s="70" t="str">
        <f>SpellNumber(L22,BB22)</f>
        <v>INR Zero Only</v>
      </c>
      <c r="IA22" s="37">
        <v>5.1</v>
      </c>
      <c r="IB22" s="65" t="s">
        <v>57</v>
      </c>
      <c r="IC22" s="37"/>
      <c r="ID22" s="37">
        <v>2</v>
      </c>
      <c r="IE22" s="37" t="s">
        <v>44</v>
      </c>
      <c r="IF22" s="38"/>
      <c r="IG22" s="38"/>
      <c r="IH22" s="38"/>
      <c r="II22" s="38"/>
    </row>
    <row r="23" spans="1:243" s="36" customFormat="1" ht="236.25">
      <c r="A23" s="76">
        <v>6</v>
      </c>
      <c r="B23" s="85" t="s">
        <v>58</v>
      </c>
      <c r="C23" s="28"/>
      <c r="D23" s="77">
        <v>1</v>
      </c>
      <c r="E23" s="67" t="s">
        <v>44</v>
      </c>
      <c r="F23" s="79">
        <v>13676.4</v>
      </c>
      <c r="G23" s="39"/>
      <c r="H23" s="39"/>
      <c r="I23" s="31" t="s">
        <v>33</v>
      </c>
      <c r="J23" s="32">
        <f>IF(I23="Less(-)",-1,1)</f>
        <v>1</v>
      </c>
      <c r="K23" s="33" t="s">
        <v>34</v>
      </c>
      <c r="L23" s="33" t="s">
        <v>4</v>
      </c>
      <c r="M23" s="71"/>
      <c r="N23" s="72"/>
      <c r="O23" s="72"/>
      <c r="P23" s="73"/>
      <c r="Q23" s="72"/>
      <c r="R23" s="72"/>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69">
        <f>total_amount_ba($B$2,$D$2,D23,F23,J23,K23,M23)</f>
        <v>0</v>
      </c>
      <c r="BB23" s="69">
        <f>BA23+SUM(N23:AZ23)</f>
        <v>0</v>
      </c>
      <c r="BC23" s="70" t="str">
        <f>SpellNumber(L23,BB23)</f>
        <v>INR Zero Only</v>
      </c>
      <c r="IA23" s="37">
        <v>6</v>
      </c>
      <c r="IB23" s="65" t="s">
        <v>58</v>
      </c>
      <c r="IC23" s="37"/>
      <c r="ID23" s="37">
        <v>1</v>
      </c>
      <c r="IE23" s="37" t="s">
        <v>44</v>
      </c>
      <c r="IF23" s="38"/>
      <c r="IG23" s="38"/>
      <c r="IH23" s="38"/>
      <c r="II23" s="38"/>
    </row>
    <row r="24" spans="1:243" s="36" customFormat="1" ht="63">
      <c r="A24" s="76">
        <v>7</v>
      </c>
      <c r="B24" s="85" t="s">
        <v>59</v>
      </c>
      <c r="C24" s="28"/>
      <c r="D24" s="77">
        <v>1</v>
      </c>
      <c r="E24" s="67" t="s">
        <v>44</v>
      </c>
      <c r="F24" s="79">
        <v>2631.2</v>
      </c>
      <c r="G24" s="39"/>
      <c r="H24" s="39"/>
      <c r="I24" s="31" t="s">
        <v>33</v>
      </c>
      <c r="J24" s="32">
        <f>IF(I24="Less(-)",-1,1)</f>
        <v>1</v>
      </c>
      <c r="K24" s="33" t="s">
        <v>34</v>
      </c>
      <c r="L24" s="33" t="s">
        <v>4</v>
      </c>
      <c r="M24" s="71"/>
      <c r="N24" s="72"/>
      <c r="O24" s="72"/>
      <c r="P24" s="73"/>
      <c r="Q24" s="72"/>
      <c r="R24" s="72"/>
      <c r="S24" s="74"/>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69">
        <f>total_amount_ba($B$2,$D$2,D24,F24,J24,K24,M24)</f>
        <v>0</v>
      </c>
      <c r="BB24" s="69">
        <f>BA24+SUM(N24:AZ24)</f>
        <v>0</v>
      </c>
      <c r="BC24" s="70" t="str">
        <f>SpellNumber(L24,BB24)</f>
        <v>INR Zero Only</v>
      </c>
      <c r="IA24" s="37">
        <v>7</v>
      </c>
      <c r="IB24" s="65" t="s">
        <v>59</v>
      </c>
      <c r="IC24" s="37"/>
      <c r="ID24" s="37">
        <v>1</v>
      </c>
      <c r="IE24" s="37" t="s">
        <v>44</v>
      </c>
      <c r="IF24" s="38"/>
      <c r="IG24" s="38"/>
      <c r="IH24" s="38"/>
      <c r="II24" s="38"/>
    </row>
    <row r="25" spans="1:243" s="36" customFormat="1" ht="31.5">
      <c r="A25" s="76">
        <v>8</v>
      </c>
      <c r="B25" s="85" t="s">
        <v>60</v>
      </c>
      <c r="C25" s="28"/>
      <c r="D25" s="77">
        <v>2</v>
      </c>
      <c r="E25" s="67" t="s">
        <v>44</v>
      </c>
      <c r="F25" s="79">
        <v>569.5</v>
      </c>
      <c r="G25" s="39"/>
      <c r="H25" s="39"/>
      <c r="I25" s="31" t="s">
        <v>33</v>
      </c>
      <c r="J25" s="32">
        <f>IF(I25="Less(-)",-1,1)</f>
        <v>1</v>
      </c>
      <c r="K25" s="33" t="s">
        <v>34</v>
      </c>
      <c r="L25" s="33" t="s">
        <v>4</v>
      </c>
      <c r="M25" s="71"/>
      <c r="N25" s="72"/>
      <c r="O25" s="72"/>
      <c r="P25" s="73"/>
      <c r="Q25" s="72"/>
      <c r="R25" s="72"/>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69">
        <f>total_amount_ba($B$2,$D$2,D25,F25,J25,K25,M25)</f>
        <v>0</v>
      </c>
      <c r="BB25" s="69">
        <f>BA25+SUM(N25:AZ25)</f>
        <v>0</v>
      </c>
      <c r="BC25" s="70" t="str">
        <f>SpellNumber(L25,BB25)</f>
        <v>INR Zero Only</v>
      </c>
      <c r="IA25" s="37">
        <v>8</v>
      </c>
      <c r="IB25" s="37" t="s">
        <v>60</v>
      </c>
      <c r="IC25" s="37"/>
      <c r="ID25" s="37">
        <v>2</v>
      </c>
      <c r="IE25" s="37" t="s">
        <v>44</v>
      </c>
      <c r="IF25" s="38"/>
      <c r="IG25" s="38"/>
      <c r="IH25" s="38"/>
      <c r="II25" s="38"/>
    </row>
    <row r="26" spans="1:243" s="36" customFormat="1" ht="33" customHeight="1">
      <c r="A26" s="40" t="s">
        <v>35</v>
      </c>
      <c r="B26" s="41"/>
      <c r="C26" s="42"/>
      <c r="D26" s="43"/>
      <c r="E26" s="43"/>
      <c r="F26" s="43"/>
      <c r="G26" s="43"/>
      <c r="H26" s="44"/>
      <c r="I26" s="44"/>
      <c r="J26" s="44"/>
      <c r="K26" s="44"/>
      <c r="L26" s="45"/>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SUM(BA14:BA25)</f>
        <v>0</v>
      </c>
      <c r="BB26" s="47">
        <f>SUM(BB22:BB25)</f>
        <v>0</v>
      </c>
      <c r="BC26" s="35" t="str">
        <f>SpellNumber($E$2,BA26)</f>
        <v>INR Zero Only</v>
      </c>
      <c r="IA26" s="37"/>
      <c r="IB26" s="37"/>
      <c r="IC26" s="37"/>
      <c r="ID26" s="37"/>
      <c r="IE26" s="37"/>
      <c r="IF26" s="38"/>
      <c r="IG26" s="38"/>
      <c r="IH26" s="38"/>
      <c r="II26" s="38"/>
    </row>
    <row r="27" spans="1:243" s="57" customFormat="1" ht="39" customHeight="1" hidden="1">
      <c r="A27" s="48" t="s">
        <v>36</v>
      </c>
      <c r="B27" s="49"/>
      <c r="C27" s="50"/>
      <c r="D27" s="51"/>
      <c r="E27" s="62" t="s">
        <v>37</v>
      </c>
      <c r="F27" s="63"/>
      <c r="G27" s="52"/>
      <c r="H27" s="53"/>
      <c r="I27" s="53"/>
      <c r="J27" s="53"/>
      <c r="K27" s="54"/>
      <c r="L27" s="55"/>
      <c r="M27" s="56"/>
      <c r="O27" s="36"/>
      <c r="P27" s="36"/>
      <c r="Q27" s="36"/>
      <c r="R27" s="36"/>
      <c r="S27" s="36"/>
      <c r="BA27" s="58">
        <f>IF(ISBLANK(F27),0,IF(E27="Excess (+)",ROUND(BA26+(BA26*F27),2),IF(E27="Less (-)",ROUND(BA26+(BA26*F27*(-1)),2),0)))</f>
        <v>0</v>
      </c>
      <c r="BB27" s="59">
        <f>ROUND(BA27,0)</f>
        <v>0</v>
      </c>
      <c r="BC27" s="35" t="str">
        <f>SpellNumber(L27,BB27)</f>
        <v> Zero Only</v>
      </c>
      <c r="IA27" s="60"/>
      <c r="IB27" s="60"/>
      <c r="IC27" s="60"/>
      <c r="ID27" s="60"/>
      <c r="IE27" s="60"/>
      <c r="IF27" s="61"/>
      <c r="IG27" s="61"/>
      <c r="IH27" s="61"/>
      <c r="II27" s="61"/>
    </row>
    <row r="28" spans="1:243" s="57" customFormat="1" ht="51" customHeight="1">
      <c r="A28" s="40" t="s">
        <v>38</v>
      </c>
      <c r="B28" s="40"/>
      <c r="C28" s="87" t="str">
        <f>SpellNumber($E$2,BA26)</f>
        <v>INR Zero Only</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IA28" s="60"/>
      <c r="IB28" s="60"/>
      <c r="IC28" s="60"/>
      <c r="ID28" s="60"/>
      <c r="IE28" s="60"/>
      <c r="IF28" s="61"/>
      <c r="IG28" s="61"/>
      <c r="IH28" s="61"/>
      <c r="II28" s="61"/>
    </row>
  </sheetData>
  <sheetProtection password="F5B2" sheet="1"/>
  <mergeCells count="8">
    <mergeCell ref="A9:BC9"/>
    <mergeCell ref="C28:BC28"/>
    <mergeCell ref="A1:L1"/>
    <mergeCell ref="A4:BC4"/>
    <mergeCell ref="A5:BC5"/>
    <mergeCell ref="A6:BC6"/>
    <mergeCell ref="A7:BC7"/>
    <mergeCell ref="B8:BC8"/>
  </mergeCells>
  <dataValidations count="19">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13 E15 E17 E21 E19">
      <formula1>0</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 M16 M22:M25 M18 M20">
      <formula1>0</formula1>
      <formula2>999999999999999</formula2>
    </dataValidation>
    <dataValidation allowBlank="1" showInputMessage="1" showErrorMessage="1" promptTitle="Units" prompt="Please enter Units in text" sqref="E14 E16 E22:E25 E18 E20"/>
    <dataValidation type="decimal" allowBlank="1" showErrorMessage="1" errorTitle="Invalid Entry" error="Only Numeric Values are allowed. " sqref="A13:A25">
      <formula1>0</formula1>
      <formula2>999999999999999</formula2>
    </dataValidation>
    <dataValidation type="list" allowBlank="1" showInputMessage="1" showErrorMessage="1" sqref="L13 L14 L15 L16 L17 L18 L19 L20 L21 L22 L23 L25 L24">
      <formula1>"INR"</formula1>
    </dataValidation>
    <dataValidation type="list" allowBlank="1" showErrorMessage="1" sqref="K13:K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2022-06-24T06:53:20Z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